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980" tabRatio="718" activeTab="1"/>
  </bookViews>
  <sheets>
    <sheet name="financijski plan 2018." sheetId="1" r:id="rId1"/>
    <sheet name="administrativni rashodi" sheetId="2" r:id="rId2"/>
  </sheets>
  <definedNames>
    <definedName name="_xlnm.Print_Area" localSheetId="1">'administrativni rashodi'!$A$1:$F$32</definedName>
    <definedName name="_xlnm.Print_Area" localSheetId="0">'financijski plan 2018.'!$A$1:$F$58</definedName>
  </definedNames>
  <calcPr fullCalcOnLoad="1"/>
</workbook>
</file>

<file path=xl/sharedStrings.xml><?xml version="1.0" encoding="utf-8"?>
<sst xmlns="http://schemas.openxmlformats.org/spreadsheetml/2006/main" count="185" uniqueCount="158">
  <si>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</si>
  <si>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</si>
  <si>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</si>
  <si>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</si>
  <si>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</si>
  <si>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</si>
  <si>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</si>
  <si>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općine/grada/županije/državnog</t>
  </si>
  <si>
    <t>3.1.</t>
  </si>
  <si>
    <t xml:space="preserve">za programske aktivnosti </t>
  </si>
  <si>
    <t>3.2.</t>
  </si>
  <si>
    <t>za funkcioniranje turističkog ureda</t>
  </si>
  <si>
    <t>3.3.</t>
  </si>
  <si>
    <t>Prihodi iz državnog proračuna</t>
  </si>
  <si>
    <t>3.4.</t>
  </si>
  <si>
    <t>Prihodi iz proračuna lokalne samouprave</t>
  </si>
  <si>
    <t>4.</t>
  </si>
  <si>
    <t>5.</t>
  </si>
  <si>
    <t>Prijenos prihoda prethodne godine</t>
  </si>
  <si>
    <t>6.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</si>
  <si>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</si>
  <si>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</si>
  <si>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</si>
  <si>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</si>
  <si>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</si>
  <si>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</si>
  <si>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</si>
  <si>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</si>
  <si>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</si>
  <si>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</si>
  <si>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</si>
  <si>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2.2.</t>
  </si>
  <si>
    <t>Potpora razvoju DMO-a</t>
  </si>
  <si>
    <t>2.3.</t>
  </si>
  <si>
    <t>Potpora razvoju DMK-a</t>
  </si>
  <si>
    <t>2.4.</t>
  </si>
  <si>
    <t>Projekti kojima je nositelj/partner TZKŽ</t>
  </si>
  <si>
    <t>Ostali projekti županijske razine u cilju poticanje razvoja selektivnih oblika turizma</t>
  </si>
  <si>
    <t xml:space="preserve">KOMUNIKACIJA VRIJEDNOSTI </t>
  </si>
  <si>
    <t>Online komunikacije</t>
  </si>
  <si>
    <t>3.1.1.</t>
  </si>
  <si>
    <t>Internet oglašavanje</t>
  </si>
  <si>
    <t>3.1.2.</t>
  </si>
  <si>
    <t>Internet stranice i upravljanje Internet stranicama</t>
  </si>
  <si>
    <t>Offline komunikacije</t>
  </si>
  <si>
    <t>3.2.1.</t>
  </si>
  <si>
    <t>Oglašavanje u promotivnim kampanjama javnog i privatnog sektora</t>
  </si>
  <si>
    <t>3.2.2.</t>
  </si>
  <si>
    <t>Opće oglašavanje</t>
  </si>
  <si>
    <t>3.2.2.1.</t>
  </si>
  <si>
    <t>Oglašavanje u tisku</t>
  </si>
  <si>
    <t>3.2.2.2.</t>
  </si>
  <si>
    <t>3.2.2.3.</t>
  </si>
  <si>
    <t>Vanjsko oglašavanje</t>
  </si>
  <si>
    <t>3.2.3.</t>
  </si>
  <si>
    <t>Brošure i ostali tiskani materijali</t>
  </si>
  <si>
    <t>3.2.4.</t>
  </si>
  <si>
    <t>Suveniri i promo materijali</t>
  </si>
  <si>
    <t>3.2.5.</t>
  </si>
  <si>
    <t>DISTRIBUCIJA I PRODAJA VRIJEDNOSTI</t>
  </si>
  <si>
    <t>4.1.</t>
  </si>
  <si>
    <t>Sajmovi (u skladu sa zakonskim propisima i propisanim pravilima za sustav TZ)</t>
  </si>
  <si>
    <t>4.2.</t>
  </si>
  <si>
    <t>Studijska putovanja novinara i agenata</t>
  </si>
  <si>
    <t>4.3.</t>
  </si>
  <si>
    <t>INTERNI MARKETING</t>
  </si>
  <si>
    <t>5.1.</t>
  </si>
  <si>
    <t>Edukacija (turističke zajednice na području županije, zaposleni, subjekti javnog i privatnog sektora)</t>
  </si>
  <si>
    <t>5.2.</t>
  </si>
  <si>
    <t>Koordinacija i nadzor sustava turističkih zajednica na području županije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</si>
  <si>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</si>
  <si>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</si>
  <si>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</si>
  <si>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</si>
  <si>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</si>
  <si>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</si>
  <si>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 xml:space="preserve">Formiranje baze podataka </t>
  </si>
  <si>
    <t>6.4.</t>
  </si>
  <si>
    <t>6.5.</t>
  </si>
  <si>
    <t>Banka fotografija i priprema u izdavaštvu</t>
  </si>
  <si>
    <t>Jedinstveni turistički informacijski sustav (prijava i odjava gostiju, statistika i dr.)</t>
  </si>
  <si>
    <t>PRIJENOS VIŠKA U IDUĆU GODINU - POKRIVANJE MANJKA U IDUĆOJ GODINI (SVEUKUPNI PRIHODI UMANJENI ZA SVEUKUPNE RASHODE)</t>
  </si>
  <si>
    <t>Materijalni izdaci</t>
  </si>
  <si>
    <t>Materijal (za čišćenje, uredski, tekuće i investicijsko održavanje, ostalo)</t>
  </si>
  <si>
    <t>Energija (električna, kruta goriva, plin, motorni benzin, ostalo)</t>
  </si>
  <si>
    <t>Izdaci za usluge</t>
  </si>
  <si>
    <t>Trošak telefona i poštarine</t>
  </si>
  <si>
    <t>Usluge održavanja (tekuće, investicijsko, pranje, čišćenje)</t>
  </si>
  <si>
    <t>Usluge najma (prostora, opreme, ostalo)</t>
  </si>
  <si>
    <t>Komunalne usluge (smeća, čišćenja, dimnjačarske, čuvanje imovine, opskrba vodom, komunalna naknada, ostalo)</t>
  </si>
  <si>
    <t>Ostali vanjski izdaci (servisi, javna skladišta, cestarina)</t>
  </si>
  <si>
    <t>Neto plaće zaposlenih</t>
  </si>
  <si>
    <t>Doprinosi</t>
  </si>
  <si>
    <t>Porez</t>
  </si>
  <si>
    <t>Prirez</t>
  </si>
  <si>
    <t>Nematerijalni izdaci</t>
  </si>
  <si>
    <t>Nadoknade izdataka zaposlenima</t>
  </si>
  <si>
    <t>Reprezentacija</t>
  </si>
  <si>
    <t>Financijski rashodi</t>
  </si>
  <si>
    <t>Bankovne usluge</t>
  </si>
  <si>
    <t>Ostali izdaci</t>
  </si>
  <si>
    <t>Ostali izdaci (oprema i sitan inventar)</t>
  </si>
  <si>
    <t>Rashodi amortizacije</t>
  </si>
  <si>
    <t>Amortizacija</t>
  </si>
  <si>
    <t>1.1.1.</t>
  </si>
  <si>
    <t>1.1.2.</t>
  </si>
  <si>
    <t>1.1.3.</t>
  </si>
  <si>
    <t>1.1.4.</t>
  </si>
  <si>
    <t>1.2.1.</t>
  </si>
  <si>
    <t>1.2.1.1.</t>
  </si>
  <si>
    <t>1.2.1.2.</t>
  </si>
  <si>
    <t>1.2.2.</t>
  </si>
  <si>
    <t>1.2.2.1.</t>
  </si>
  <si>
    <t>1.2.2.2.</t>
  </si>
  <si>
    <t>1.2.2.3.</t>
  </si>
  <si>
    <t>1.2.2.4.</t>
  </si>
  <si>
    <t>1.2.2.5.</t>
  </si>
  <si>
    <t>1.2.3.</t>
  </si>
  <si>
    <t>1.2.3.1.</t>
  </si>
  <si>
    <t>1.2.3.2.</t>
  </si>
  <si>
    <t>1.2.4.</t>
  </si>
  <si>
    <t>1.2.4.1.</t>
  </si>
  <si>
    <t>1.2.5.</t>
  </si>
  <si>
    <t>1.2.5.1.</t>
  </si>
  <si>
    <t>1.2.6.</t>
  </si>
  <si>
    <t>1.2.6.1.</t>
  </si>
  <si>
    <t>1.3.1.</t>
  </si>
  <si>
    <t>1.3.2.</t>
  </si>
  <si>
    <t>1.3.3.</t>
  </si>
  <si>
    <t>1.3.4.</t>
  </si>
  <si>
    <t>Turističko vijeće</t>
  </si>
  <si>
    <t>Skupština</t>
  </si>
  <si>
    <t>Nadzorni odbor</t>
  </si>
  <si>
    <t>Koordinacija direktora</t>
  </si>
  <si>
    <t>Brandiranje gastronomije Karlovačke županije</t>
  </si>
  <si>
    <t>2.3.1.</t>
  </si>
  <si>
    <t>2.3.2.</t>
  </si>
  <si>
    <t>7.</t>
  </si>
  <si>
    <t>Turistička signalizacija</t>
  </si>
  <si>
    <t>PRIHODI U 2018. GODINI</t>
  </si>
  <si>
    <t>SVEUKUPNO RASHODI U 2018. GODINI</t>
  </si>
  <si>
    <t>Udruženo oglašavanje - HTZ transferi</t>
  </si>
  <si>
    <t>Prihodi od HTZ - transferi za udruženo oglašavanje</t>
  </si>
  <si>
    <t>Indeks</t>
  </si>
  <si>
    <t>Struktura</t>
  </si>
  <si>
    <t>PLAN 2019.</t>
  </si>
  <si>
    <t>Prihodi od drugih aktivnosti (HTZ i povezane neprofitne organizacije)</t>
  </si>
  <si>
    <t>Tematske staze - trasiranje, označavanje (via Dinarica i jahačke staze)</t>
  </si>
  <si>
    <t>Posebne prezentacije ( prema odobrenju HTZ-a)</t>
  </si>
  <si>
    <t>Oglašavanje na TV i radiju</t>
  </si>
  <si>
    <t>PLAN 2020</t>
  </si>
  <si>
    <t>PLAN 2020.</t>
  </si>
  <si>
    <t>Administrativni rashodi TZ za 2020. godinu</t>
  </si>
  <si>
    <t>2.3.3.</t>
  </si>
  <si>
    <t>5.3.</t>
  </si>
  <si>
    <t>Nagrade i priznanja u turizmu</t>
  </si>
  <si>
    <t>Financijski plan TZ Karlovačke županije za 2020. godinu</t>
  </si>
  <si>
    <t>Implementacija brend strategije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</si>
</sst>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\ [$kn-41A]_-;\-* #,##0.00\ [$kn-41A]_-;_-* &quot;-&quot;??\ [$kn-41A]_-;_-@_-"/>
    <numFmt numFmtId="167" formatCode="_-* #,##0.000\ [$kn-41A]_-;\-* #,##0.000\ [$kn-41A]_-;_-* &quot;-&quot;??\ [$kn-41A]_-;_-@_-"/>
    <numFmt numFmtId="168" formatCode="_-* #,##0.0\ [$kn-41A]_-;\-* #,##0.0\ [$kn-41A]_-;_-* &quot;-&quot;??\ [$kn-41A]_-;_-@_-"/>
    <numFmt numFmtId="169" formatCode="_-* #,##0\ [$kn-41A]_-;\-* #,##0\ [$kn-41A]_-;_-* &quot;-&quot;??\ [$kn-41A]_-;_-@_-"/>
    <numFmt numFmtId="170" formatCode="_-* #,##0.00\ _k_n_-;\-* #,##0.00\ _k_n_-;_-* \-??\ _k_n_-;_-@_-"/>
    <numFmt numFmtId="171" formatCode="#,##0.0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[$-41A]d\.\ mmmm\ yyyy\.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&quot;kn&quot;_-;\-* #,##0.0\ &quot;kn&quot;_-;_-* &quot;-&quot;??\ &quot;kn&quot;_-;_-@_-"/>
    <numFmt numFmtId="183" formatCode="_-* #,##0\ &quot;kn&quot;_-;\-* #,##0\ &quot;kn&quot;_-;_-* &quot;-&quot;??\ &quot;kn&quot;_-;_-@_-"/>
    <numFmt numFmtId="184" formatCode="_-* #,##0.000\ &quot;kn&quot;_-;\-* #,##0.000\ &quot;kn&quot;_-;_-* &quot;-&quot;??\ &quot;kn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169" fontId="0" fillId="0" borderId="10" xfId="0" applyNumberFormat="1" applyBorder="1" applyAlignment="1">
      <alignment vertical="center"/>
    </xf>
    <xf numFmtId="169" fontId="0" fillId="34" borderId="10" xfId="0" applyNumberFormat="1" applyFill="1" applyBorder="1" applyAlignment="1">
      <alignment vertical="center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183" fontId="0" fillId="34" borderId="10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41" fillId="0" borderId="10" xfId="0" applyFont="1" applyBorder="1" applyAlignment="1">
      <alignment wrapText="1"/>
    </xf>
    <xf numFmtId="169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/>
    </xf>
    <xf numFmtId="183" fontId="41" fillId="0" borderId="10" xfId="0" applyNumberFormat="1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18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18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183" fontId="4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/>
    </xf>
    <xf numFmtId="0" fontId="41" fillId="35" borderId="11" xfId="0" applyFont="1" applyFill="1" applyBorder="1" applyAlignment="1">
      <alignment/>
    </xf>
    <xf numFmtId="0" fontId="41" fillId="35" borderId="10" xfId="0" applyFont="1" applyFill="1" applyBorder="1" applyAlignment="1">
      <alignment wrapText="1"/>
    </xf>
    <xf numFmtId="183" fontId="41" fillId="35" borderId="10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34" borderId="17" xfId="0" applyNumberFormat="1" applyFill="1" applyBorder="1" applyAlignment="1">
      <alignment horizontal="center" vertical="center"/>
    </xf>
    <xf numFmtId="1" fontId="0" fillId="35" borderId="17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6" xfId="0" applyBorder="1" applyAlignment="1">
      <alignment/>
    </xf>
    <xf numFmtId="183" fontId="0" fillId="0" borderId="17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183" fontId="0" fillId="0" borderId="17" xfId="0" applyNumberFormat="1" applyBorder="1" applyAlignment="1">
      <alignment horizontal="right"/>
    </xf>
    <xf numFmtId="169" fontId="0" fillId="0" borderId="17" xfId="0" applyNumberFormat="1" applyBorder="1" applyAlignment="1">
      <alignment vertical="center"/>
    </xf>
    <xf numFmtId="44" fontId="0" fillId="0" borderId="17" xfId="0" applyNumberFormat="1" applyBorder="1" applyAlignment="1">
      <alignment/>
    </xf>
    <xf numFmtId="183" fontId="18" fillId="0" borderId="17" xfId="0" applyNumberFormat="1" applyFon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wrapText="1"/>
    </xf>
    <xf numFmtId="0" fontId="22" fillId="36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20" fillId="39" borderId="10" xfId="0" applyFont="1" applyFill="1" applyBorder="1" applyAlignment="1">
      <alignment horizontal="left" vertical="center" wrapText="1"/>
    </xf>
    <xf numFmtId="0" fontId="20" fillId="40" borderId="10" xfId="0" applyFont="1" applyFill="1" applyBorder="1" applyAlignment="1">
      <alignment horizontal="left" vertical="center" wrapText="1"/>
    </xf>
    <xf numFmtId="0" fontId="20" fillId="41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44" fontId="44" fillId="34" borderId="10" xfId="44" applyFont="1" applyFill="1" applyBorder="1" applyAlignment="1">
      <alignment/>
    </xf>
    <xf numFmtId="0" fontId="22" fillId="36" borderId="11" xfId="0" applyFont="1" applyFill="1" applyBorder="1" applyAlignment="1">
      <alignment horizontal="left" vertical="center" wrapText="1"/>
    </xf>
    <xf numFmtId="44" fontId="22" fillId="37" borderId="10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44" fontId="20" fillId="0" borderId="10" xfId="0" applyNumberFormat="1" applyFont="1" applyBorder="1" applyAlignment="1">
      <alignment horizontal="left" vertical="center"/>
    </xf>
    <xf numFmtId="0" fontId="22" fillId="37" borderId="11" xfId="0" applyFont="1" applyFill="1" applyBorder="1" applyAlignment="1">
      <alignment horizontal="left" vertical="center" wrapText="1"/>
    </xf>
    <xf numFmtId="44" fontId="22" fillId="42" borderId="10" xfId="44" applyFont="1" applyFill="1" applyBorder="1" applyAlignment="1">
      <alignment horizontal="right" vertical="center"/>
    </xf>
    <xf numFmtId="0" fontId="20" fillId="38" borderId="11" xfId="0" applyFont="1" applyFill="1" applyBorder="1" applyAlignment="1">
      <alignment horizontal="left" vertical="center" wrapText="1"/>
    </xf>
    <xf numFmtId="44" fontId="20" fillId="34" borderId="10" xfId="0" applyNumberFormat="1" applyFont="1" applyFill="1" applyBorder="1" applyAlignment="1">
      <alignment horizontal="left" vertical="center"/>
    </xf>
    <xf numFmtId="0" fontId="20" fillId="39" borderId="11" xfId="0" applyFont="1" applyFill="1" applyBorder="1" applyAlignment="1">
      <alignment horizontal="left" vertical="center" wrapText="1"/>
    </xf>
    <xf numFmtId="0" fontId="20" fillId="40" borderId="11" xfId="0" applyFont="1" applyFill="1" applyBorder="1" applyAlignment="1">
      <alignment horizontal="left" vertical="center" wrapText="1"/>
    </xf>
    <xf numFmtId="0" fontId="20" fillId="41" borderId="11" xfId="0" applyFont="1" applyFill="1" applyBorder="1" applyAlignment="1">
      <alignment horizontal="left" vertical="center" wrapText="1"/>
    </xf>
    <xf numFmtId="0" fontId="44" fillId="37" borderId="11" xfId="0" applyFont="1" applyFill="1" applyBorder="1" applyAlignment="1">
      <alignment/>
    </xf>
    <xf numFmtId="0" fontId="20" fillId="0" borderId="1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44" fontId="20" fillId="0" borderId="12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1" fontId="22" fillId="42" borderId="10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33" borderId="19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4" fontId="20" fillId="0" borderId="20" xfId="0" applyNumberFormat="1" applyFont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center" vertical="center"/>
    </xf>
    <xf numFmtId="9" fontId="20" fillId="34" borderId="19" xfId="59" applyFont="1" applyFill="1" applyBorder="1" applyAlignment="1">
      <alignment horizontal="center" vertical="center"/>
    </xf>
    <xf numFmtId="9" fontId="20" fillId="0" borderId="19" xfId="59" applyFont="1" applyFill="1" applyBorder="1" applyAlignment="1">
      <alignment horizontal="center" vertical="center"/>
    </xf>
    <xf numFmtId="9" fontId="20" fillId="42" borderId="19" xfId="59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view="pageBreakPreview" zoomScale="150" zoomScaleSheetLayoutView="150" zoomScalePageLayoutView="0" workbookViewId="0" topLeftCell="A40">
      <selection activeCell="H59" sqref="H59"/>
    </sheetView>
  </sheetViews>
  <sheetFormatPr defaultColWidth="9.140625" defaultRowHeight="15"/>
  <cols>
    <col min="1" max="1" width="7.28125" style="0" bestFit="1" customWidth="1"/>
    <col min="2" max="2" width="63.421875" style="1" customWidth="1"/>
    <col min="3" max="4" width="14.8515625" style="0" customWidth="1"/>
    <col min="5" max="5" width="13.140625" style="33" customWidth="1"/>
    <col min="6" max="6" width="10.00390625" style="0" customWidth="1"/>
  </cols>
  <sheetData>
    <row r="1" spans="1:6" ht="15">
      <c r="A1" s="28"/>
      <c r="B1" s="29" t="s">
        <v>156</v>
      </c>
      <c r="C1" s="44"/>
      <c r="D1" s="44"/>
      <c r="E1" s="37"/>
      <c r="F1" s="4"/>
    </row>
    <row r="2" spans="1:6" s="2" customFormat="1" ht="15">
      <c r="A2" s="19" t="s">
        <v>0</v>
      </c>
      <c r="B2" s="3" t="s">
        <v>1</v>
      </c>
      <c r="C2" s="12" t="s">
        <v>145</v>
      </c>
      <c r="D2" s="38" t="s">
        <v>150</v>
      </c>
      <c r="E2" s="88" t="s">
        <v>143</v>
      </c>
      <c r="F2" s="97" t="s">
        <v>144</v>
      </c>
    </row>
    <row r="3" spans="1:6" ht="15">
      <c r="A3" s="20" t="s">
        <v>2</v>
      </c>
      <c r="B3" s="5" t="s">
        <v>3</v>
      </c>
      <c r="C3" s="45">
        <v>350000</v>
      </c>
      <c r="D3" s="45">
        <v>600000</v>
      </c>
      <c r="E3" s="39">
        <f>D3/C3*100</f>
        <v>171.42857142857142</v>
      </c>
      <c r="F3" s="42">
        <f>SUM(D3/$D$14*100)</f>
        <v>21.193924408336276</v>
      </c>
    </row>
    <row r="4" spans="1:6" ht="15">
      <c r="A4" s="20" t="s">
        <v>4</v>
      </c>
      <c r="B4" s="5" t="s">
        <v>5</v>
      </c>
      <c r="C4" s="45">
        <v>250000</v>
      </c>
      <c r="D4" s="45">
        <v>500000</v>
      </c>
      <c r="E4" s="39">
        <f aca="true" t="shared" si="0" ref="E4:E58">D4/C4*100</f>
        <v>200</v>
      </c>
      <c r="F4" s="42">
        <f aca="true" t="shared" si="1" ref="F4:F14">SUM(D4/$D$14*100)</f>
        <v>17.661603673613563</v>
      </c>
    </row>
    <row r="5" spans="1:6" ht="15">
      <c r="A5" s="20" t="s">
        <v>6</v>
      </c>
      <c r="B5" s="5" t="s">
        <v>7</v>
      </c>
      <c r="C5" s="14">
        <f>SUM(C6:C9)</f>
        <v>137000</v>
      </c>
      <c r="D5" s="14">
        <f>SUM(D6:D9)</f>
        <v>170000</v>
      </c>
      <c r="E5" s="39">
        <f t="shared" si="0"/>
        <v>124.08759124087592</v>
      </c>
      <c r="F5" s="42">
        <f t="shared" si="1"/>
        <v>6.004945249028612</v>
      </c>
    </row>
    <row r="6" spans="1:6" ht="15">
      <c r="A6" s="20" t="s">
        <v>8</v>
      </c>
      <c r="B6" s="11" t="s">
        <v>9</v>
      </c>
      <c r="C6" s="45">
        <v>125000</v>
      </c>
      <c r="D6" s="45">
        <v>150000</v>
      </c>
      <c r="E6" s="39">
        <f t="shared" si="0"/>
        <v>120</v>
      </c>
      <c r="F6" s="42">
        <f t="shared" si="1"/>
        <v>5.298481102084069</v>
      </c>
    </row>
    <row r="7" spans="1:6" ht="15">
      <c r="A7" s="20" t="s">
        <v>10</v>
      </c>
      <c r="B7" s="11" t="s">
        <v>11</v>
      </c>
      <c r="C7" s="45">
        <v>0</v>
      </c>
      <c r="D7" s="45">
        <v>0</v>
      </c>
      <c r="E7" s="39">
        <v>0</v>
      </c>
      <c r="F7" s="42">
        <f t="shared" si="1"/>
        <v>0</v>
      </c>
    </row>
    <row r="8" spans="1:6" ht="15">
      <c r="A8" s="20" t="s">
        <v>12</v>
      </c>
      <c r="B8" s="11" t="s">
        <v>13</v>
      </c>
      <c r="C8" s="47">
        <v>0</v>
      </c>
      <c r="D8" s="47">
        <v>0</v>
      </c>
      <c r="E8" s="39">
        <v>0</v>
      </c>
      <c r="F8" s="42">
        <f t="shared" si="1"/>
        <v>0</v>
      </c>
    </row>
    <row r="9" spans="1:6" ht="15">
      <c r="A9" s="20" t="s">
        <v>14</v>
      </c>
      <c r="B9" s="11" t="s">
        <v>15</v>
      </c>
      <c r="C9" s="45">
        <v>12000</v>
      </c>
      <c r="D9" s="45">
        <v>20000</v>
      </c>
      <c r="E9" s="39">
        <f t="shared" si="0"/>
        <v>166.66666666666669</v>
      </c>
      <c r="F9" s="42">
        <f t="shared" si="1"/>
        <v>0.7064641469445425</v>
      </c>
    </row>
    <row r="10" spans="1:6" ht="15">
      <c r="A10" s="20" t="s">
        <v>16</v>
      </c>
      <c r="B10" s="5" t="s">
        <v>146</v>
      </c>
      <c r="C10" s="45">
        <v>1275500</v>
      </c>
      <c r="D10" s="45">
        <v>445000</v>
      </c>
      <c r="E10" s="39">
        <f t="shared" si="0"/>
        <v>34.88827910623285</v>
      </c>
      <c r="F10" s="42">
        <f t="shared" si="1"/>
        <v>15.718827269516073</v>
      </c>
    </row>
    <row r="11" spans="1:6" ht="15">
      <c r="A11" s="20" t="s">
        <v>17</v>
      </c>
      <c r="B11" s="5" t="s">
        <v>142</v>
      </c>
      <c r="C11" s="45">
        <v>400000</v>
      </c>
      <c r="D11" s="45">
        <v>1016000</v>
      </c>
      <c r="E11" s="39">
        <f t="shared" si="0"/>
        <v>254</v>
      </c>
      <c r="F11" s="42">
        <f t="shared" si="1"/>
        <v>35.88837866478276</v>
      </c>
    </row>
    <row r="12" spans="1:6" s="17" customFormat="1" ht="15">
      <c r="A12" s="26" t="s">
        <v>19</v>
      </c>
      <c r="B12" s="15" t="s">
        <v>139</v>
      </c>
      <c r="C12" s="27">
        <f>SUM(C3+C4+C5+C10+C11)</f>
        <v>2412500</v>
      </c>
      <c r="D12" s="27">
        <f>SUM(D3+D4+D5+D10+D11)</f>
        <v>2731000</v>
      </c>
      <c r="E12" s="39">
        <f t="shared" si="0"/>
        <v>113.2020725388601</v>
      </c>
      <c r="F12" s="42">
        <f t="shared" si="1"/>
        <v>96.46767926527728</v>
      </c>
    </row>
    <row r="13" spans="1:6" ht="15">
      <c r="A13" s="20" t="s">
        <v>137</v>
      </c>
      <c r="B13" s="5" t="s">
        <v>18</v>
      </c>
      <c r="C13" s="45">
        <v>200000</v>
      </c>
      <c r="D13" s="45">
        <v>100000</v>
      </c>
      <c r="E13" s="39">
        <f t="shared" si="0"/>
        <v>50</v>
      </c>
      <c r="F13" s="42">
        <f t="shared" si="1"/>
        <v>3.5323207347227132</v>
      </c>
    </row>
    <row r="14" spans="1:6" s="17" customFormat="1" ht="15">
      <c r="A14" s="21"/>
      <c r="B14" s="15" t="s">
        <v>20</v>
      </c>
      <c r="C14" s="16">
        <f>SUM(C12+C13)</f>
        <v>2612500</v>
      </c>
      <c r="D14" s="16">
        <f>SUM(D12+D13)</f>
        <v>2831000</v>
      </c>
      <c r="E14" s="39">
        <f t="shared" si="0"/>
        <v>108.36363636363637</v>
      </c>
      <c r="F14" s="42">
        <f t="shared" si="1"/>
        <v>100</v>
      </c>
    </row>
    <row r="15" spans="1:6" s="2" customFormat="1" ht="15">
      <c r="A15" s="19" t="s">
        <v>0</v>
      </c>
      <c r="B15" s="3" t="s">
        <v>21</v>
      </c>
      <c r="C15" s="12" t="s">
        <v>145</v>
      </c>
      <c r="D15" s="12" t="s">
        <v>151</v>
      </c>
      <c r="E15" s="88" t="s">
        <v>143</v>
      </c>
      <c r="F15" s="98" t="s">
        <v>144</v>
      </c>
    </row>
    <row r="16" spans="1:6" ht="15">
      <c r="A16" s="22" t="s">
        <v>2</v>
      </c>
      <c r="B16" s="6" t="s">
        <v>22</v>
      </c>
      <c r="C16" s="8">
        <f>SUM(C17:C19)</f>
        <v>517000</v>
      </c>
      <c r="D16" s="8">
        <f>SUM(D17:D19)</f>
        <v>591000</v>
      </c>
      <c r="E16" s="40">
        <f t="shared" si="0"/>
        <v>114.31334622823985</v>
      </c>
      <c r="F16" s="43">
        <f>SUM(D16/$D$14*100)</f>
        <v>20.87601554221123</v>
      </c>
    </row>
    <row r="17" spans="1:6" ht="15">
      <c r="A17" s="20" t="s">
        <v>23</v>
      </c>
      <c r="B17" s="5" t="s">
        <v>24</v>
      </c>
      <c r="C17" s="48">
        <v>365000</v>
      </c>
      <c r="D17" s="48">
        <v>465000</v>
      </c>
      <c r="E17" s="39">
        <f t="shared" si="0"/>
        <v>127.3972602739726</v>
      </c>
      <c r="F17" s="91">
        <f>SUM(D17/$D$14*100)</f>
        <v>16.425291416460613</v>
      </c>
    </row>
    <row r="18" spans="1:6" ht="15">
      <c r="A18" s="20" t="s">
        <v>25</v>
      </c>
      <c r="B18" s="5" t="s">
        <v>26</v>
      </c>
      <c r="C18" s="48">
        <v>141000</v>
      </c>
      <c r="D18" s="48">
        <v>115000</v>
      </c>
      <c r="E18" s="39">
        <f t="shared" si="0"/>
        <v>81.56028368794325</v>
      </c>
      <c r="F18" s="91">
        <f aca="true" t="shared" si="2" ref="F18:F58">SUM(D18/$D$14*100)</f>
        <v>4.0621688449311195</v>
      </c>
    </row>
    <row r="19" spans="1:6" ht="15">
      <c r="A19" s="20" t="s">
        <v>27</v>
      </c>
      <c r="B19" s="5" t="s">
        <v>28</v>
      </c>
      <c r="C19" s="48">
        <v>11000</v>
      </c>
      <c r="D19" s="48">
        <v>11000</v>
      </c>
      <c r="E19" s="39">
        <f t="shared" si="0"/>
        <v>100</v>
      </c>
      <c r="F19" s="91">
        <f t="shared" si="2"/>
        <v>0.3885552808194984</v>
      </c>
    </row>
    <row r="20" spans="1:6" ht="15">
      <c r="A20" s="22" t="s">
        <v>4</v>
      </c>
      <c r="B20" s="6" t="s">
        <v>29</v>
      </c>
      <c r="C20" s="8">
        <f>SUM(C21+C22+C23+C27)</f>
        <v>332000</v>
      </c>
      <c r="D20" s="8">
        <f>SUM(D21+D22+D23+D27)</f>
        <v>387000</v>
      </c>
      <c r="E20" s="40">
        <f t="shared" si="0"/>
        <v>116.56626506024097</v>
      </c>
      <c r="F20" s="43">
        <f t="shared" si="2"/>
        <v>13.6700812433769</v>
      </c>
    </row>
    <row r="21" spans="1:6" ht="15">
      <c r="A21" s="20" t="s">
        <v>30</v>
      </c>
      <c r="B21" s="5" t="s">
        <v>32</v>
      </c>
      <c r="C21" s="49">
        <v>0</v>
      </c>
      <c r="D21" s="45">
        <v>150000</v>
      </c>
      <c r="E21" s="39"/>
      <c r="F21" s="91">
        <f t="shared" si="2"/>
        <v>5.298481102084069</v>
      </c>
    </row>
    <row r="22" spans="1:6" ht="15">
      <c r="A22" s="20" t="s">
        <v>31</v>
      </c>
      <c r="B22" s="5" t="s">
        <v>34</v>
      </c>
      <c r="C22" s="49">
        <v>0</v>
      </c>
      <c r="D22" s="49">
        <v>0</v>
      </c>
      <c r="E22" s="39"/>
      <c r="F22" s="91">
        <f t="shared" si="2"/>
        <v>0</v>
      </c>
    </row>
    <row r="23" spans="1:6" ht="15">
      <c r="A23" s="20" t="s">
        <v>33</v>
      </c>
      <c r="B23" s="5" t="s">
        <v>36</v>
      </c>
      <c r="C23" s="7">
        <f>SUM(C24+C25+C26)</f>
        <v>142000</v>
      </c>
      <c r="D23" s="7">
        <f>SUM(D24+D25+D26)</f>
        <v>225000</v>
      </c>
      <c r="E23" s="39">
        <f t="shared" si="0"/>
        <v>158.45070422535213</v>
      </c>
      <c r="F23" s="91">
        <f t="shared" si="2"/>
        <v>7.947721653126104</v>
      </c>
    </row>
    <row r="24" spans="1:6" s="10" customFormat="1" ht="15">
      <c r="A24" s="23" t="s">
        <v>135</v>
      </c>
      <c r="B24" s="9" t="s">
        <v>147</v>
      </c>
      <c r="C24" s="50">
        <v>112000</v>
      </c>
      <c r="D24" s="50">
        <v>100000</v>
      </c>
      <c r="E24" s="39">
        <f t="shared" si="0"/>
        <v>89.28571428571429</v>
      </c>
      <c r="F24" s="91">
        <f t="shared" si="2"/>
        <v>3.5323207347227132</v>
      </c>
    </row>
    <row r="25" spans="1:6" s="10" customFormat="1" ht="15">
      <c r="A25" s="23" t="s">
        <v>136</v>
      </c>
      <c r="B25" s="9" t="s">
        <v>134</v>
      </c>
      <c r="C25" s="50">
        <v>30000</v>
      </c>
      <c r="D25" s="50">
        <v>25000</v>
      </c>
      <c r="E25" s="39">
        <f t="shared" si="0"/>
        <v>83.33333333333334</v>
      </c>
      <c r="F25" s="91">
        <f t="shared" si="2"/>
        <v>0.8830801836806783</v>
      </c>
    </row>
    <row r="26" spans="1:6" s="10" customFormat="1" ht="15">
      <c r="A26" s="23" t="s">
        <v>153</v>
      </c>
      <c r="B26" s="9" t="s">
        <v>157</v>
      </c>
      <c r="C26" s="50">
        <v>0</v>
      </c>
      <c r="D26" s="50">
        <v>100000</v>
      </c>
      <c r="E26" s="39"/>
      <c r="F26" s="91">
        <f t="shared" si="2"/>
        <v>3.5323207347227132</v>
      </c>
    </row>
    <row r="27" spans="1:6" ht="30">
      <c r="A27" s="20" t="s">
        <v>35</v>
      </c>
      <c r="B27" s="5" t="s">
        <v>37</v>
      </c>
      <c r="C27" s="46">
        <v>190000</v>
      </c>
      <c r="D27" s="46">
        <v>12000</v>
      </c>
      <c r="E27" s="39">
        <f t="shared" si="0"/>
        <v>6.315789473684211</v>
      </c>
      <c r="F27" s="91">
        <f t="shared" si="2"/>
        <v>0.4238784881667256</v>
      </c>
    </row>
    <row r="28" spans="1:6" ht="15">
      <c r="A28" s="22" t="s">
        <v>6</v>
      </c>
      <c r="B28" s="6" t="s">
        <v>38</v>
      </c>
      <c r="C28" s="8">
        <f>(C29+C32+C41)</f>
        <v>1326500</v>
      </c>
      <c r="D28" s="8">
        <f>(D29+D32+D41)</f>
        <v>1428000</v>
      </c>
      <c r="E28" s="40">
        <f t="shared" si="0"/>
        <v>107.65171503957785</v>
      </c>
      <c r="F28" s="43">
        <f t="shared" si="2"/>
        <v>50.441540091840345</v>
      </c>
    </row>
    <row r="29" spans="1:6" ht="15">
      <c r="A29" s="20" t="s">
        <v>8</v>
      </c>
      <c r="B29" s="5" t="s">
        <v>39</v>
      </c>
      <c r="C29" s="7">
        <f>SUM(C30+C31)</f>
        <v>520250</v>
      </c>
      <c r="D29" s="7">
        <f>SUM(D30+D31)</f>
        <v>582000</v>
      </c>
      <c r="E29" s="39">
        <f t="shared" si="0"/>
        <v>111.8692936088419</v>
      </c>
      <c r="F29" s="91">
        <f t="shared" si="2"/>
        <v>20.558106676086187</v>
      </c>
    </row>
    <row r="30" spans="1:6" ht="15">
      <c r="A30" s="20" t="s">
        <v>40</v>
      </c>
      <c r="B30" s="5" t="s">
        <v>41</v>
      </c>
      <c r="C30" s="45">
        <v>512250</v>
      </c>
      <c r="D30" s="45">
        <v>572000</v>
      </c>
      <c r="E30" s="39">
        <f t="shared" si="0"/>
        <v>111.66422645192777</v>
      </c>
      <c r="F30" s="91">
        <f t="shared" si="2"/>
        <v>20.204874602613916</v>
      </c>
    </row>
    <row r="31" spans="1:6" ht="15">
      <c r="A31" s="20" t="s">
        <v>42</v>
      </c>
      <c r="B31" s="5" t="s">
        <v>43</v>
      </c>
      <c r="C31" s="45">
        <v>8000</v>
      </c>
      <c r="D31" s="45">
        <v>10000</v>
      </c>
      <c r="E31" s="39">
        <f t="shared" si="0"/>
        <v>125</v>
      </c>
      <c r="F31" s="91">
        <f t="shared" si="2"/>
        <v>0.35323207347227126</v>
      </c>
    </row>
    <row r="32" spans="1:6" ht="15">
      <c r="A32" s="20" t="s">
        <v>10</v>
      </c>
      <c r="B32" s="5" t="s">
        <v>44</v>
      </c>
      <c r="C32" s="7">
        <f>(C33+C34+C38+C39+C40)</f>
        <v>406250</v>
      </c>
      <c r="D32" s="7">
        <f>(D33+D34+D38+D39+D40)</f>
        <v>846000</v>
      </c>
      <c r="E32" s="39">
        <f t="shared" si="0"/>
        <v>208.24615384615385</v>
      </c>
      <c r="F32" s="91">
        <f t="shared" si="2"/>
        <v>29.88343341575415</v>
      </c>
    </row>
    <row r="33" spans="1:6" ht="15">
      <c r="A33" s="20" t="s">
        <v>45</v>
      </c>
      <c r="B33" s="5" t="s">
        <v>46</v>
      </c>
      <c r="C33" s="49">
        <v>0</v>
      </c>
      <c r="D33" s="45">
        <v>180000</v>
      </c>
      <c r="E33" s="39"/>
      <c r="F33" s="91">
        <f t="shared" si="2"/>
        <v>6.358177322500882</v>
      </c>
    </row>
    <row r="34" spans="1:6" ht="15">
      <c r="A34" s="20" t="s">
        <v>47</v>
      </c>
      <c r="B34" s="5" t="s">
        <v>48</v>
      </c>
      <c r="C34" s="45">
        <f>(C35+C36+C37)</f>
        <v>406250</v>
      </c>
      <c r="D34" s="45">
        <f>(D35+D36+D37)</f>
        <v>571000</v>
      </c>
      <c r="E34" s="39">
        <f t="shared" si="0"/>
        <v>140.55384615384617</v>
      </c>
      <c r="F34" s="91">
        <f t="shared" si="2"/>
        <v>20.16955139526669</v>
      </c>
    </row>
    <row r="35" spans="1:6" ht="15">
      <c r="A35" s="20" t="s">
        <v>49</v>
      </c>
      <c r="B35" s="5" t="s">
        <v>50</v>
      </c>
      <c r="C35" s="45">
        <v>121875</v>
      </c>
      <c r="D35" s="45">
        <v>273000</v>
      </c>
      <c r="E35" s="39">
        <f t="shared" si="0"/>
        <v>224.00000000000003</v>
      </c>
      <c r="F35" s="91">
        <f t="shared" si="2"/>
        <v>9.643235605793006</v>
      </c>
    </row>
    <row r="36" spans="1:6" ht="15">
      <c r="A36" s="20" t="s">
        <v>51</v>
      </c>
      <c r="B36" s="5" t="s">
        <v>149</v>
      </c>
      <c r="C36" s="45">
        <v>203125</v>
      </c>
      <c r="D36" s="45">
        <v>171000</v>
      </c>
      <c r="E36" s="39">
        <f t="shared" si="0"/>
        <v>84.18461538461538</v>
      </c>
      <c r="F36" s="91">
        <f t="shared" si="2"/>
        <v>6.0402684563758395</v>
      </c>
    </row>
    <row r="37" spans="1:6" ht="15">
      <c r="A37" s="20" t="s">
        <v>52</v>
      </c>
      <c r="B37" s="5" t="s">
        <v>53</v>
      </c>
      <c r="C37" s="45">
        <v>81250</v>
      </c>
      <c r="D37" s="45">
        <v>127000</v>
      </c>
      <c r="E37" s="39">
        <f t="shared" si="0"/>
        <v>156.3076923076923</v>
      </c>
      <c r="F37" s="91">
        <f t="shared" si="2"/>
        <v>4.486047333097845</v>
      </c>
    </row>
    <row r="38" spans="1:6" ht="15">
      <c r="A38" s="20" t="s">
        <v>54</v>
      </c>
      <c r="B38" s="5" t="s">
        <v>55</v>
      </c>
      <c r="C38" s="45">
        <v>0</v>
      </c>
      <c r="D38" s="45">
        <v>70000</v>
      </c>
      <c r="E38" s="39"/>
      <c r="F38" s="91">
        <f t="shared" si="2"/>
        <v>2.472624514305899</v>
      </c>
    </row>
    <row r="39" spans="1:6" ht="15">
      <c r="A39" s="20" t="s">
        <v>56</v>
      </c>
      <c r="B39" s="5" t="s">
        <v>57</v>
      </c>
      <c r="C39" s="45">
        <v>0</v>
      </c>
      <c r="D39" s="45">
        <v>10000</v>
      </c>
      <c r="E39" s="39"/>
      <c r="F39" s="91">
        <f t="shared" si="2"/>
        <v>0.35323207347227126</v>
      </c>
    </row>
    <row r="40" spans="1:6" ht="15">
      <c r="A40" s="30" t="s">
        <v>58</v>
      </c>
      <c r="B40" s="9" t="s">
        <v>138</v>
      </c>
      <c r="C40" s="45">
        <v>0</v>
      </c>
      <c r="D40" s="45">
        <v>15000</v>
      </c>
      <c r="E40" s="39"/>
      <c r="F40" s="91">
        <f t="shared" si="2"/>
        <v>0.5298481102084069</v>
      </c>
    </row>
    <row r="41" spans="1:6" ht="15">
      <c r="A41" s="30" t="s">
        <v>12</v>
      </c>
      <c r="B41" s="9" t="s">
        <v>141</v>
      </c>
      <c r="C41" s="45">
        <v>400000</v>
      </c>
      <c r="D41" s="45">
        <v>0</v>
      </c>
      <c r="E41" s="39">
        <f t="shared" si="0"/>
        <v>0</v>
      </c>
      <c r="F41" s="91">
        <f t="shared" si="2"/>
        <v>0</v>
      </c>
    </row>
    <row r="42" spans="1:6" ht="15">
      <c r="A42" s="22" t="s">
        <v>16</v>
      </c>
      <c r="B42" s="6" t="s">
        <v>59</v>
      </c>
      <c r="C42" s="8">
        <f>SUM(C43:C45)</f>
        <v>175000</v>
      </c>
      <c r="D42" s="8">
        <f>SUM(D43:D45)</f>
        <v>52000</v>
      </c>
      <c r="E42" s="40">
        <f t="shared" si="0"/>
        <v>29.714285714285715</v>
      </c>
      <c r="F42" s="43">
        <f t="shared" si="2"/>
        <v>1.8368067820558105</v>
      </c>
    </row>
    <row r="43" spans="1:6" ht="30">
      <c r="A43" s="24" t="s">
        <v>60</v>
      </c>
      <c r="B43" s="5" t="s">
        <v>61</v>
      </c>
      <c r="C43" s="46">
        <v>10000</v>
      </c>
      <c r="D43" s="46">
        <v>15000</v>
      </c>
      <c r="E43" s="39">
        <f t="shared" si="0"/>
        <v>150</v>
      </c>
      <c r="F43" s="91">
        <f t="shared" si="2"/>
        <v>0.5298481102084069</v>
      </c>
    </row>
    <row r="44" spans="1:6" ht="15">
      <c r="A44" s="20" t="s">
        <v>62</v>
      </c>
      <c r="B44" s="5" t="s">
        <v>63</v>
      </c>
      <c r="C44" s="45">
        <v>15000</v>
      </c>
      <c r="D44" s="45">
        <v>22000</v>
      </c>
      <c r="E44" s="39">
        <f t="shared" si="0"/>
        <v>146.66666666666666</v>
      </c>
      <c r="F44" s="91">
        <f t="shared" si="2"/>
        <v>0.7771105616389968</v>
      </c>
    </row>
    <row r="45" spans="1:6" ht="15">
      <c r="A45" s="20" t="s">
        <v>64</v>
      </c>
      <c r="B45" s="5" t="s">
        <v>148</v>
      </c>
      <c r="C45" s="45">
        <v>150000</v>
      </c>
      <c r="D45" s="45">
        <v>15000</v>
      </c>
      <c r="E45" s="39">
        <f t="shared" si="0"/>
        <v>10</v>
      </c>
      <c r="F45" s="91">
        <f t="shared" si="2"/>
        <v>0.5298481102084069</v>
      </c>
    </row>
    <row r="46" spans="1:6" ht="15">
      <c r="A46" s="22" t="s">
        <v>17</v>
      </c>
      <c r="B46" s="6" t="s">
        <v>65</v>
      </c>
      <c r="C46" s="8">
        <f>SUM(C47:C48)</f>
        <v>72000</v>
      </c>
      <c r="D46" s="8">
        <f>SUM(D47:D49)</f>
        <v>75000</v>
      </c>
      <c r="E46" s="40">
        <f t="shared" si="0"/>
        <v>104.16666666666667</v>
      </c>
      <c r="F46" s="43">
        <f t="shared" si="2"/>
        <v>2.6492405510420345</v>
      </c>
    </row>
    <row r="47" spans="1:6" ht="30">
      <c r="A47" s="20" t="s">
        <v>66</v>
      </c>
      <c r="B47" s="5" t="s">
        <v>67</v>
      </c>
      <c r="C47" s="46">
        <v>60000</v>
      </c>
      <c r="D47" s="46">
        <v>55000</v>
      </c>
      <c r="E47" s="39">
        <f t="shared" si="0"/>
        <v>91.66666666666666</v>
      </c>
      <c r="F47" s="91">
        <f t="shared" si="2"/>
        <v>1.9427764040974922</v>
      </c>
    </row>
    <row r="48" spans="1:6" ht="30">
      <c r="A48" s="20" t="s">
        <v>68</v>
      </c>
      <c r="B48" s="5" t="s">
        <v>69</v>
      </c>
      <c r="C48" s="46">
        <v>12000</v>
      </c>
      <c r="D48" s="46">
        <v>12000</v>
      </c>
      <c r="E48" s="39">
        <f t="shared" si="0"/>
        <v>100</v>
      </c>
      <c r="F48" s="91">
        <f t="shared" si="2"/>
        <v>0.4238784881667256</v>
      </c>
    </row>
    <row r="49" spans="1:6" ht="15">
      <c r="A49" s="20" t="s">
        <v>154</v>
      </c>
      <c r="B49" s="5" t="s">
        <v>155</v>
      </c>
      <c r="C49" s="46">
        <v>0</v>
      </c>
      <c r="D49" s="46">
        <v>8000</v>
      </c>
      <c r="E49" s="39"/>
      <c r="F49" s="91">
        <f t="shared" si="2"/>
        <v>0.282585658777817</v>
      </c>
    </row>
    <row r="50" spans="1:6" ht="15">
      <c r="A50" s="22" t="s">
        <v>19</v>
      </c>
      <c r="B50" s="6" t="s">
        <v>70</v>
      </c>
      <c r="C50" s="13">
        <f>SUM(C51:C55)</f>
        <v>30000</v>
      </c>
      <c r="D50" s="13">
        <f>SUM(D51:D55)</f>
        <v>98000</v>
      </c>
      <c r="E50" s="40">
        <f t="shared" si="0"/>
        <v>326.6666666666667</v>
      </c>
      <c r="F50" s="43">
        <f t="shared" si="2"/>
        <v>3.461674320028259</v>
      </c>
    </row>
    <row r="51" spans="1:6" ht="15">
      <c r="A51" s="20" t="s">
        <v>71</v>
      </c>
      <c r="B51" s="5" t="s">
        <v>72</v>
      </c>
      <c r="C51" s="45">
        <v>0</v>
      </c>
      <c r="D51" s="45">
        <v>55000</v>
      </c>
      <c r="E51" s="39"/>
      <c r="F51" s="91">
        <f t="shared" si="2"/>
        <v>1.9427764040974922</v>
      </c>
    </row>
    <row r="52" spans="1:6" ht="15">
      <c r="A52" s="20" t="s">
        <v>73</v>
      </c>
      <c r="B52" s="5" t="s">
        <v>74</v>
      </c>
      <c r="C52" s="45">
        <v>14000</v>
      </c>
      <c r="D52" s="45">
        <v>14000</v>
      </c>
      <c r="E52" s="39">
        <f t="shared" si="0"/>
        <v>100</v>
      </c>
      <c r="F52" s="91">
        <f t="shared" si="2"/>
        <v>0.49452490286117984</v>
      </c>
    </row>
    <row r="53" spans="1:6" ht="15">
      <c r="A53" s="20" t="s">
        <v>75</v>
      </c>
      <c r="B53" s="5" t="s">
        <v>76</v>
      </c>
      <c r="C53" s="45">
        <v>0</v>
      </c>
      <c r="D53" s="45">
        <v>0</v>
      </c>
      <c r="E53" s="39"/>
      <c r="F53" s="91">
        <f t="shared" si="2"/>
        <v>0</v>
      </c>
    </row>
    <row r="54" spans="1:6" ht="15">
      <c r="A54" s="20" t="s">
        <v>77</v>
      </c>
      <c r="B54" s="5" t="s">
        <v>79</v>
      </c>
      <c r="C54" s="45">
        <v>15000</v>
      </c>
      <c r="D54" s="45">
        <v>28000</v>
      </c>
      <c r="E54" s="39">
        <f t="shared" si="0"/>
        <v>186.66666666666666</v>
      </c>
      <c r="F54" s="91">
        <f t="shared" si="2"/>
        <v>0.9890498057223597</v>
      </c>
    </row>
    <row r="55" spans="1:6" ht="30">
      <c r="A55" s="20" t="s">
        <v>78</v>
      </c>
      <c r="B55" s="5" t="s">
        <v>80</v>
      </c>
      <c r="C55" s="46">
        <v>1000</v>
      </c>
      <c r="D55" s="46">
        <v>1000</v>
      </c>
      <c r="E55" s="39">
        <f t="shared" si="0"/>
        <v>100</v>
      </c>
      <c r="F55" s="91">
        <f t="shared" si="2"/>
        <v>0.035323207347227124</v>
      </c>
    </row>
    <row r="56" spans="1:6" s="17" customFormat="1" ht="15">
      <c r="A56" s="34"/>
      <c r="B56" s="35" t="s">
        <v>140</v>
      </c>
      <c r="C56" s="36">
        <f>(C16+C20+C28+C42+C46+C50)</f>
        <v>2452500</v>
      </c>
      <c r="D56" s="36">
        <f>(D16+D20+D28+D42+D46+D50)</f>
        <v>2631000</v>
      </c>
      <c r="E56" s="41">
        <f t="shared" si="0"/>
        <v>107.2782874617737</v>
      </c>
      <c r="F56" s="90">
        <f t="shared" si="2"/>
        <v>92.93535853055458</v>
      </c>
    </row>
    <row r="57" spans="1:6" ht="30">
      <c r="A57" s="20"/>
      <c r="B57" s="5" t="s">
        <v>81</v>
      </c>
      <c r="C57" s="45">
        <v>160000</v>
      </c>
      <c r="D57" s="45">
        <v>200000</v>
      </c>
      <c r="E57" s="39">
        <f t="shared" si="0"/>
        <v>125</v>
      </c>
      <c r="F57" s="91">
        <f t="shared" si="2"/>
        <v>7.0646414694454265</v>
      </c>
    </row>
    <row r="58" spans="1:6" ht="15">
      <c r="A58" s="20"/>
      <c r="B58" s="5"/>
      <c r="C58" s="18">
        <f>(C56+C57)</f>
        <v>2612500</v>
      </c>
      <c r="D58" s="18">
        <f>(D56+D57)</f>
        <v>2831000</v>
      </c>
      <c r="E58" s="39">
        <f t="shared" si="0"/>
        <v>108.36363636363637</v>
      </c>
      <c r="F58" s="91">
        <f t="shared" si="2"/>
        <v>100</v>
      </c>
    </row>
    <row r="59" spans="1:6" ht="15.75" thickBot="1">
      <c r="A59" s="31"/>
      <c r="B59" s="32"/>
      <c r="C59" s="25">
        <f>(C14-C58)</f>
        <v>0</v>
      </c>
      <c r="D59" s="25">
        <f>(D14-D58)</f>
        <v>0</v>
      </c>
      <c r="E59" s="89"/>
      <c r="F59" s="91">
        <f>SUM(C59/2600500*100)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110" zoomScaleSheetLayoutView="110" zoomScalePageLayoutView="0" workbookViewId="0" topLeftCell="A1">
      <selection activeCell="J31" sqref="J31"/>
    </sheetView>
  </sheetViews>
  <sheetFormatPr defaultColWidth="9.140625" defaultRowHeight="15"/>
  <cols>
    <col min="1" max="1" width="7.28125" style="63" bestFit="1" customWidth="1"/>
    <col min="2" max="2" width="63.57421875" style="63" customWidth="1"/>
    <col min="3" max="4" width="14.421875" style="63" customWidth="1"/>
    <col min="5" max="5" width="6.8515625" style="83" bestFit="1" customWidth="1"/>
    <col min="6" max="6" width="10.57421875" style="63" bestFit="1" customWidth="1"/>
    <col min="7" max="16384" width="9.140625" style="63" customWidth="1"/>
  </cols>
  <sheetData>
    <row r="1" spans="1:6" ht="12.75">
      <c r="A1" s="99" t="s">
        <v>152</v>
      </c>
      <c r="B1" s="100"/>
      <c r="C1" s="100"/>
      <c r="D1" s="100"/>
      <c r="E1" s="100"/>
      <c r="F1" s="86"/>
    </row>
    <row r="2" spans="1:6" ht="12.75">
      <c r="A2" s="64" t="s">
        <v>0</v>
      </c>
      <c r="B2" s="51" t="s">
        <v>1</v>
      </c>
      <c r="C2" s="65" t="s">
        <v>145</v>
      </c>
      <c r="D2" s="65" t="s">
        <v>151</v>
      </c>
      <c r="E2" s="65" t="s">
        <v>143</v>
      </c>
      <c r="F2" s="87" t="s">
        <v>144</v>
      </c>
    </row>
    <row r="3" spans="1:6" ht="12.75">
      <c r="A3" s="66" t="s">
        <v>2</v>
      </c>
      <c r="B3" s="52" t="s">
        <v>22</v>
      </c>
      <c r="C3" s="67">
        <f>(C4+C9+C28)</f>
        <v>517000</v>
      </c>
      <c r="D3" s="67">
        <f>(D4+D9+D28)</f>
        <v>591000</v>
      </c>
      <c r="E3" s="84">
        <f>D3/C3*100</f>
        <v>114.31334622823985</v>
      </c>
      <c r="F3" s="94">
        <f>SUM(D3/492500)</f>
        <v>1.2</v>
      </c>
    </row>
    <row r="4" spans="1:6" ht="12.75">
      <c r="A4" s="68" t="s">
        <v>23</v>
      </c>
      <c r="B4" s="53" t="s">
        <v>24</v>
      </c>
      <c r="C4" s="69">
        <f>SUM(C5:C8)</f>
        <v>365000</v>
      </c>
      <c r="D4" s="69">
        <f>SUM(D5:D8)</f>
        <v>465000</v>
      </c>
      <c r="E4" s="85">
        <f aca="true" t="shared" si="0" ref="E4:E32">D4/C4*100</f>
        <v>127.3972602739726</v>
      </c>
      <c r="F4" s="96">
        <f aca="true" t="shared" si="1" ref="F4:F32">SUM(D4/492500)</f>
        <v>0.9441624365482234</v>
      </c>
    </row>
    <row r="5" spans="1:6" ht="12.75">
      <c r="A5" s="70" t="s">
        <v>104</v>
      </c>
      <c r="B5" s="54" t="s">
        <v>91</v>
      </c>
      <c r="C5" s="71">
        <v>212000</v>
      </c>
      <c r="D5" s="71">
        <v>274000</v>
      </c>
      <c r="E5" s="93">
        <f t="shared" si="0"/>
        <v>129.24528301886792</v>
      </c>
      <c r="F5" s="95">
        <f t="shared" si="1"/>
        <v>0.5563451776649746</v>
      </c>
    </row>
    <row r="6" spans="1:6" ht="12.75">
      <c r="A6" s="70" t="s">
        <v>105</v>
      </c>
      <c r="B6" s="54" t="s">
        <v>92</v>
      </c>
      <c r="C6" s="71">
        <v>116000</v>
      </c>
      <c r="D6" s="71">
        <v>144000</v>
      </c>
      <c r="E6" s="93">
        <f t="shared" si="0"/>
        <v>124.13793103448276</v>
      </c>
      <c r="F6" s="95">
        <f t="shared" si="1"/>
        <v>0.2923857868020305</v>
      </c>
    </row>
    <row r="7" spans="1:6" ht="12.75">
      <c r="A7" s="70" t="s">
        <v>106</v>
      </c>
      <c r="B7" s="54" t="s">
        <v>93</v>
      </c>
      <c r="C7" s="71">
        <v>33000</v>
      </c>
      <c r="D7" s="71">
        <v>42000</v>
      </c>
      <c r="E7" s="93">
        <f t="shared" si="0"/>
        <v>127.27272727272727</v>
      </c>
      <c r="F7" s="95">
        <f t="shared" si="1"/>
        <v>0.08527918781725888</v>
      </c>
    </row>
    <row r="8" spans="1:6" ht="12.75">
      <c r="A8" s="70" t="s">
        <v>107</v>
      </c>
      <c r="B8" s="54" t="s">
        <v>94</v>
      </c>
      <c r="C8" s="71">
        <v>4000</v>
      </c>
      <c r="D8" s="71">
        <v>5000</v>
      </c>
      <c r="E8" s="93">
        <f t="shared" si="0"/>
        <v>125</v>
      </c>
      <c r="F8" s="95">
        <f t="shared" si="1"/>
        <v>0.01015228426395939</v>
      </c>
    </row>
    <row r="9" spans="1:6" ht="12.75">
      <c r="A9" s="72" t="s">
        <v>25</v>
      </c>
      <c r="B9" s="55" t="s">
        <v>26</v>
      </c>
      <c r="C9" s="73">
        <f>(C10+C13+C19+C22+C24+C26)</f>
        <v>141000</v>
      </c>
      <c r="D9" s="73">
        <f>(D10+D13+D19+D22+D24+D26)</f>
        <v>115000</v>
      </c>
      <c r="E9" s="85">
        <f t="shared" si="0"/>
        <v>81.56028368794325</v>
      </c>
      <c r="F9" s="96">
        <f t="shared" si="1"/>
        <v>0.233502538071066</v>
      </c>
    </row>
    <row r="10" spans="1:6" ht="12.75">
      <c r="A10" s="74" t="s">
        <v>108</v>
      </c>
      <c r="B10" s="56" t="s">
        <v>82</v>
      </c>
      <c r="C10" s="75">
        <v>18000</v>
      </c>
      <c r="D10" s="75">
        <f>(D11+D12)</f>
        <v>14000</v>
      </c>
      <c r="E10" s="84">
        <f t="shared" si="0"/>
        <v>77.77777777777779</v>
      </c>
      <c r="F10" s="94">
        <f t="shared" si="1"/>
        <v>0.028426395939086295</v>
      </c>
    </row>
    <row r="11" spans="1:6" ht="12.75">
      <c r="A11" s="70" t="s">
        <v>109</v>
      </c>
      <c r="B11" s="54" t="s">
        <v>83</v>
      </c>
      <c r="C11" s="71">
        <v>3000</v>
      </c>
      <c r="D11" s="71">
        <v>3000</v>
      </c>
      <c r="E11" s="93">
        <f t="shared" si="0"/>
        <v>100</v>
      </c>
      <c r="F11" s="95">
        <f t="shared" si="1"/>
        <v>0.006091370558375634</v>
      </c>
    </row>
    <row r="12" spans="1:6" ht="12.75">
      <c r="A12" s="70" t="s">
        <v>110</v>
      </c>
      <c r="B12" s="54" t="s">
        <v>84</v>
      </c>
      <c r="C12" s="71">
        <v>15000</v>
      </c>
      <c r="D12" s="71">
        <v>11000</v>
      </c>
      <c r="E12" s="93">
        <f t="shared" si="0"/>
        <v>73.33333333333333</v>
      </c>
      <c r="F12" s="95">
        <f t="shared" si="1"/>
        <v>0.02233502538071066</v>
      </c>
    </row>
    <row r="13" spans="1:6" ht="12.75">
      <c r="A13" s="76" t="s">
        <v>111</v>
      </c>
      <c r="B13" s="57" t="s">
        <v>85</v>
      </c>
      <c r="C13" s="75">
        <v>78000</v>
      </c>
      <c r="D13" s="75">
        <f>SUM(D14:D18)</f>
        <v>59000</v>
      </c>
      <c r="E13" s="84">
        <f t="shared" si="0"/>
        <v>75.64102564102564</v>
      </c>
      <c r="F13" s="94">
        <f t="shared" si="1"/>
        <v>0.11979695431472082</v>
      </c>
    </row>
    <row r="14" spans="1:6" ht="12.75">
      <c r="A14" s="70" t="s">
        <v>112</v>
      </c>
      <c r="B14" s="54" t="s">
        <v>86</v>
      </c>
      <c r="C14" s="71">
        <v>12000</v>
      </c>
      <c r="D14" s="71">
        <v>14000</v>
      </c>
      <c r="E14" s="93">
        <f t="shared" si="0"/>
        <v>116.66666666666667</v>
      </c>
      <c r="F14" s="95">
        <f t="shared" si="1"/>
        <v>0.028426395939086295</v>
      </c>
    </row>
    <row r="15" spans="1:6" ht="12.75">
      <c r="A15" s="70" t="s">
        <v>113</v>
      </c>
      <c r="B15" s="54" t="s">
        <v>87</v>
      </c>
      <c r="C15" s="71">
        <v>8000</v>
      </c>
      <c r="D15" s="71">
        <v>3000</v>
      </c>
      <c r="E15" s="93">
        <f t="shared" si="0"/>
        <v>37.5</v>
      </c>
      <c r="F15" s="95">
        <f t="shared" si="1"/>
        <v>0.006091370558375634</v>
      </c>
    </row>
    <row r="16" spans="1:6" ht="12.75">
      <c r="A16" s="70" t="s">
        <v>114</v>
      </c>
      <c r="B16" s="54" t="s">
        <v>88</v>
      </c>
      <c r="C16" s="71">
        <v>38000</v>
      </c>
      <c r="D16" s="71">
        <v>23000</v>
      </c>
      <c r="E16" s="93">
        <f t="shared" si="0"/>
        <v>60.526315789473685</v>
      </c>
      <c r="F16" s="95">
        <f t="shared" si="1"/>
        <v>0.046700507614213196</v>
      </c>
    </row>
    <row r="17" spans="1:6" ht="25.5">
      <c r="A17" s="70" t="s">
        <v>115</v>
      </c>
      <c r="B17" s="54" t="s">
        <v>89</v>
      </c>
      <c r="C17" s="71">
        <v>2000</v>
      </c>
      <c r="D17" s="71">
        <v>1000</v>
      </c>
      <c r="E17" s="93">
        <f t="shared" si="0"/>
        <v>50</v>
      </c>
      <c r="F17" s="95">
        <f t="shared" si="1"/>
        <v>0.0020304568527918783</v>
      </c>
    </row>
    <row r="18" spans="1:6" ht="12.75">
      <c r="A18" s="70" t="s">
        <v>116</v>
      </c>
      <c r="B18" s="54" t="s">
        <v>90</v>
      </c>
      <c r="C18" s="71">
        <v>18000</v>
      </c>
      <c r="D18" s="71">
        <v>18000</v>
      </c>
      <c r="E18" s="93">
        <f t="shared" si="0"/>
        <v>100</v>
      </c>
      <c r="F18" s="95">
        <f t="shared" si="1"/>
        <v>0.03654822335025381</v>
      </c>
    </row>
    <row r="19" spans="1:6" ht="12.75">
      <c r="A19" s="76" t="s">
        <v>117</v>
      </c>
      <c r="B19" s="57" t="s">
        <v>95</v>
      </c>
      <c r="C19" s="75">
        <v>21000</v>
      </c>
      <c r="D19" s="75">
        <f>D20+D21</f>
        <v>18000</v>
      </c>
      <c r="E19" s="84">
        <f t="shared" si="0"/>
        <v>85.71428571428571</v>
      </c>
      <c r="F19" s="94">
        <f t="shared" si="1"/>
        <v>0.03654822335025381</v>
      </c>
    </row>
    <row r="20" spans="1:6" ht="12.75">
      <c r="A20" s="77" t="s">
        <v>118</v>
      </c>
      <c r="B20" s="58" t="s">
        <v>96</v>
      </c>
      <c r="C20" s="71">
        <v>20000</v>
      </c>
      <c r="D20" s="71">
        <v>17000</v>
      </c>
      <c r="E20" s="93">
        <f t="shared" si="0"/>
        <v>85</v>
      </c>
      <c r="F20" s="95">
        <f t="shared" si="1"/>
        <v>0.03451776649746193</v>
      </c>
    </row>
    <row r="21" spans="1:6" ht="12.75">
      <c r="A21" s="77" t="s">
        <v>119</v>
      </c>
      <c r="B21" s="58" t="s">
        <v>97</v>
      </c>
      <c r="C21" s="71">
        <v>1000</v>
      </c>
      <c r="D21" s="71">
        <v>1000</v>
      </c>
      <c r="E21" s="93">
        <f t="shared" si="0"/>
        <v>100</v>
      </c>
      <c r="F21" s="95">
        <f t="shared" si="1"/>
        <v>0.0020304568527918783</v>
      </c>
    </row>
    <row r="22" spans="1:6" ht="12.75">
      <c r="A22" s="78" t="s">
        <v>120</v>
      </c>
      <c r="B22" s="59" t="s">
        <v>98</v>
      </c>
      <c r="C22" s="75">
        <v>3000</v>
      </c>
      <c r="D22" s="75">
        <v>3000</v>
      </c>
      <c r="E22" s="84">
        <f t="shared" si="0"/>
        <v>100</v>
      </c>
      <c r="F22" s="94">
        <f t="shared" si="1"/>
        <v>0.006091370558375634</v>
      </c>
    </row>
    <row r="23" spans="1:6" ht="12.75">
      <c r="A23" s="77" t="s">
        <v>121</v>
      </c>
      <c r="B23" s="58" t="s">
        <v>99</v>
      </c>
      <c r="C23" s="71">
        <v>3000</v>
      </c>
      <c r="D23" s="71">
        <v>3000</v>
      </c>
      <c r="E23" s="93">
        <f t="shared" si="0"/>
        <v>100</v>
      </c>
      <c r="F23" s="95">
        <f t="shared" si="1"/>
        <v>0.006091370558375634</v>
      </c>
    </row>
    <row r="24" spans="1:6" ht="12.75">
      <c r="A24" s="78" t="s">
        <v>122</v>
      </c>
      <c r="B24" s="59" t="s">
        <v>100</v>
      </c>
      <c r="C24" s="75">
        <v>8000</v>
      </c>
      <c r="D24" s="75">
        <v>8000</v>
      </c>
      <c r="E24" s="84">
        <f t="shared" si="0"/>
        <v>100</v>
      </c>
      <c r="F24" s="94">
        <f t="shared" si="1"/>
        <v>0.016243654822335026</v>
      </c>
    </row>
    <row r="25" spans="1:6" ht="12.75">
      <c r="A25" s="77" t="s">
        <v>123</v>
      </c>
      <c r="B25" s="58" t="s">
        <v>101</v>
      </c>
      <c r="C25" s="71">
        <v>8000</v>
      </c>
      <c r="D25" s="71">
        <v>8000</v>
      </c>
      <c r="E25" s="93">
        <f t="shared" si="0"/>
        <v>100</v>
      </c>
      <c r="F25" s="95">
        <f t="shared" si="1"/>
        <v>0.016243654822335026</v>
      </c>
    </row>
    <row r="26" spans="1:6" ht="12.75">
      <c r="A26" s="78" t="s">
        <v>124</v>
      </c>
      <c r="B26" s="59" t="s">
        <v>102</v>
      </c>
      <c r="C26" s="75">
        <v>13000</v>
      </c>
      <c r="D26" s="75">
        <v>13000</v>
      </c>
      <c r="E26" s="84">
        <f t="shared" si="0"/>
        <v>100</v>
      </c>
      <c r="F26" s="94">
        <f t="shared" si="1"/>
        <v>0.026395939086294416</v>
      </c>
    </row>
    <row r="27" spans="1:6" ht="12.75">
      <c r="A27" s="77" t="s">
        <v>125</v>
      </c>
      <c r="B27" s="58" t="s">
        <v>103</v>
      </c>
      <c r="C27" s="71">
        <v>13000</v>
      </c>
      <c r="D27" s="71">
        <v>13000</v>
      </c>
      <c r="E27" s="93">
        <f t="shared" si="0"/>
        <v>100</v>
      </c>
      <c r="F27" s="95">
        <f t="shared" si="1"/>
        <v>0.026395939086294416</v>
      </c>
    </row>
    <row r="28" spans="1:6" ht="12.75">
      <c r="A28" s="79" t="s">
        <v>27</v>
      </c>
      <c r="B28" s="60" t="s">
        <v>28</v>
      </c>
      <c r="C28" s="69">
        <f>(C29+C30+C31+C32)</f>
        <v>11000</v>
      </c>
      <c r="D28" s="69">
        <f>(D29+D30+D31+D32)</f>
        <v>11000</v>
      </c>
      <c r="E28" s="85">
        <f t="shared" si="0"/>
        <v>100</v>
      </c>
      <c r="F28" s="96">
        <f t="shared" si="1"/>
        <v>0.02233502538071066</v>
      </c>
    </row>
    <row r="29" spans="1:6" ht="12.75">
      <c r="A29" s="80" t="s">
        <v>126</v>
      </c>
      <c r="B29" s="61" t="s">
        <v>130</v>
      </c>
      <c r="C29" s="71">
        <v>4500</v>
      </c>
      <c r="D29" s="71">
        <v>5000</v>
      </c>
      <c r="E29" s="93">
        <f t="shared" si="0"/>
        <v>111.11111111111111</v>
      </c>
      <c r="F29" s="95">
        <f t="shared" si="1"/>
        <v>0.01015228426395939</v>
      </c>
    </row>
    <row r="30" spans="1:6" ht="12.75">
      <c r="A30" s="80" t="s">
        <v>127</v>
      </c>
      <c r="B30" s="61" t="s">
        <v>131</v>
      </c>
      <c r="C30" s="71">
        <v>3000</v>
      </c>
      <c r="D30" s="71">
        <v>3000</v>
      </c>
      <c r="E30" s="93">
        <f t="shared" si="0"/>
        <v>100</v>
      </c>
      <c r="F30" s="95">
        <f t="shared" si="1"/>
        <v>0.006091370558375634</v>
      </c>
    </row>
    <row r="31" spans="1:6" ht="12.75">
      <c r="A31" s="80" t="s">
        <v>128</v>
      </c>
      <c r="B31" s="61" t="s">
        <v>132</v>
      </c>
      <c r="C31" s="71">
        <v>1500</v>
      </c>
      <c r="D31" s="71">
        <v>1000</v>
      </c>
      <c r="E31" s="93">
        <f t="shared" si="0"/>
        <v>66.66666666666666</v>
      </c>
      <c r="F31" s="95">
        <f t="shared" si="1"/>
        <v>0.0020304568527918783</v>
      </c>
    </row>
    <row r="32" spans="1:6" ht="13.5" thickBot="1">
      <c r="A32" s="81" t="s">
        <v>129</v>
      </c>
      <c r="B32" s="62" t="s">
        <v>133</v>
      </c>
      <c r="C32" s="82">
        <v>2000</v>
      </c>
      <c r="D32" s="92">
        <v>2000</v>
      </c>
      <c r="E32" s="93">
        <f t="shared" si="0"/>
        <v>100</v>
      </c>
      <c r="F32" s="95">
        <f t="shared" si="1"/>
        <v>0.0040609137055837565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</dc:creator>
  <cp:keywords/>
  <dc:description/>
  <cp:lastModifiedBy>Zeljko</cp:lastModifiedBy>
  <cp:lastPrinted>2019-10-11T11:44:53Z</cp:lastPrinted>
  <dcterms:created xsi:type="dcterms:W3CDTF">2012-10-25T05:43:35Z</dcterms:created>
  <dcterms:modified xsi:type="dcterms:W3CDTF">2019-10-11T12:54:53Z</dcterms:modified>
  <cp:category/>
  <cp:version/>
  <cp:contentType/>
  <cp:contentStatus/>
</cp:coreProperties>
</file>